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ulations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<sst xmlns="http://schemas.openxmlformats.org/spreadsheetml/2006/main" count="23" uniqueCount="23">
  <si>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Enter Diameter Of Chute and The Number Of Gores To Required Value</t>
  </si>
  <si>
    <t>Diameter Of Chute =</t>
  </si>
  <si>
    <t>Measurements For One Gore</t>
  </si>
  <si>
    <t>Radius Of Chute =</t>
  </si>
  <si>
    <t>Point From Opening</t>
  </si>
  <si>
    <t>Distance From Chute Opening</t>
  </si>
  <si>
    <t>Distance from Mid-Point</t>
  </si>
  <si>
    <t xml:space="preserve"> </t>
  </si>
  <si>
    <t>No. of Gores =</t>
  </si>
  <si>
    <t>0 (Bottom Edge)</t>
  </si>
  <si>
    <t>Angle at Top =</t>
  </si>
  <si>
    <t>Height Of One Gore =</t>
  </si>
  <si>
    <t>Width Of One Gore =</t>
  </si>
  <si>
    <t>Seam Distance:</t>
  </si>
  <si>
    <t>Between Gores =</t>
  </si>
  <si>
    <t>Chute Opening =</t>
  </si>
  <si>
    <t>Please set the Diameter of Chute Desired, and the number of gores you plan to use.</t>
  </si>
  <si>
    <t>All Measurements in the Units of the Given Radius.  Generally Centimeters.</t>
  </si>
  <si>
    <t>20 (Top Edge)</t>
  </si>
  <si>
    <t>Angle to Top</t>
  </si>
  <si>
    <t>Height =</t>
  </si>
  <si>
    <t>Distance from Middle (at the bottom)</t>
  </si>
  <si>
    <t>Width Of Gore (at the bottom)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</si>
</sst>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1" fontId="0" fillId="3" borderId="2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1" fontId="0" fillId="4" borderId="2" xfId="0" applyNumberFormat="1" applyFill="1" applyBorder="1" applyAlignment="1">
      <alignment/>
    </xf>
    <xf numFmtId="164" fontId="0" fillId="0" borderId="0" xfId="0" applyNumberFormat="1" applyAlignment="1">
      <alignment/>
    </xf>
    <xf numFmtId="0" fontId="1" fillId="2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/>
    </xf>
    <xf numFmtId="0" fontId="1" fillId="4" borderId="2" xfId="0" applyFont="1" applyFill="1" applyBorder="1" applyAlignment="1">
      <alignment/>
    </xf>
    <xf numFmtId="164" fontId="0" fillId="0" borderId="0" xfId="0" applyNumberFormat="1" applyFill="1" applyAlignment="1">
      <alignment/>
    </xf>
    <xf numFmtId="164" fontId="0" fillId="5" borderId="3" xfId="0" applyNumberFormat="1" applyFill="1" applyBorder="1" applyAlignment="1">
      <alignment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/>
    </xf>
    <xf numFmtId="164" fontId="0" fillId="5" borderId="5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0" fontId="0" fillId="5" borderId="3" xfId="0" applyFill="1" applyBorder="1" applyAlignment="1">
      <alignment/>
    </xf>
    <xf numFmtId="1" fontId="0" fillId="5" borderId="3" xfId="0" applyNumberFormat="1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justify" vertical="top" wrapText="1"/>
    </xf>
    <xf numFmtId="0" fontId="3" fillId="5" borderId="3" xfId="0" applyFont="1" applyFill="1" applyBorder="1" applyAlignment="1">
      <alignment horizontal="center"/>
    </xf>
    <xf numFmtId="0" fontId="3" fillId="5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114300</xdr:rowOff>
    </xdr:from>
    <xdr:to>
      <xdr:col>6</xdr:col>
      <xdr:colOff>1371600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028700" y="114300"/>
          <a:ext cx="68294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8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17819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Hemispherical Parachute Calculator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32</xdr:row>
      <xdr:rowOff>85725</xdr:rowOff>
    </xdr:from>
    <xdr:to>
      <xdr:col>10</xdr:col>
      <xdr:colOff>342900</xdr:colOff>
      <xdr:row>32</xdr:row>
      <xdr:rowOff>85725</xdr:rowOff>
    </xdr:to>
    <xdr:sp>
      <xdr:nvSpPr>
        <xdr:cNvPr id="1" name="Line 1"/>
        <xdr:cNvSpPr>
          <a:spLocks/>
        </xdr:cNvSpPr>
      </xdr:nvSpPr>
      <xdr:spPr>
        <a:xfrm>
          <a:off x="4857750" y="5267325"/>
          <a:ext cx="158115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76200</xdr:rowOff>
    </xdr:from>
    <xdr:to>
      <xdr:col>4</xdr:col>
      <xdr:colOff>409575</xdr:colOff>
      <xdr:row>4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295275" y="76200"/>
          <a:ext cx="2552700" cy="657225"/>
        </a:xfrm>
        <a:prstGeom prst="rect"/>
        <a:noFill/>
      </xdr:spPr>
      <xdr:txBody>
        <a:bodyPr fromWordArt="1" wrap="none" lIns="91440" tIns="45720" rIns="91440" bIns="45720">
          <a:prstTxWarp prst="textDoubleWave1">
            <a:avLst>
              <a:gd name="adj" fmla="val 6481"/>
            </a:avLst>
          </a:prstTxWarp>
        </a:bodyPr>
        <a:p>
          <a:pPr algn="ctr"/>
          <a:r>
            <a:rPr sz="3600" kern="10" spc="-360">
              <a:ln w="126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51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Gore Diagram</a:t>
          </a:r>
        </a:p>
      </xdr:txBody>
    </xdr:sp>
    <xdr:clientData/>
  </xdr:twoCellAnchor>
  <xdr:twoCellAnchor>
    <xdr:from>
      <xdr:col>6</xdr:col>
      <xdr:colOff>0</xdr:colOff>
      <xdr:row>2</xdr:row>
      <xdr:rowOff>19050</xdr:rowOff>
    </xdr:from>
    <xdr:to>
      <xdr:col>6</xdr:col>
      <xdr:colOff>0</xdr:colOff>
      <xdr:row>31</xdr:row>
      <xdr:rowOff>142875</xdr:rowOff>
    </xdr:to>
    <xdr:sp>
      <xdr:nvSpPr>
        <xdr:cNvPr id="3" name="Line 4"/>
        <xdr:cNvSpPr>
          <a:spLocks/>
        </xdr:cNvSpPr>
      </xdr:nvSpPr>
      <xdr:spPr>
        <a:xfrm>
          <a:off x="3657600" y="342900"/>
          <a:ext cx="0" cy="48196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35</xdr:row>
      <xdr:rowOff>66675</xdr:rowOff>
    </xdr:from>
    <xdr:to>
      <xdr:col>13</xdr:col>
      <xdr:colOff>9525</xdr:colOff>
      <xdr:row>35</xdr:row>
      <xdr:rowOff>66675</xdr:rowOff>
    </xdr:to>
    <xdr:sp>
      <xdr:nvSpPr>
        <xdr:cNvPr id="4" name="Line 5"/>
        <xdr:cNvSpPr>
          <a:spLocks/>
        </xdr:cNvSpPr>
      </xdr:nvSpPr>
      <xdr:spPr>
        <a:xfrm>
          <a:off x="4905375" y="5734050"/>
          <a:ext cx="302895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161925</xdr:rowOff>
    </xdr:from>
    <xdr:to>
      <xdr:col>21</xdr:col>
      <xdr:colOff>323850</xdr:colOff>
      <xdr:row>70</xdr:row>
      <xdr:rowOff>142875</xdr:rowOff>
    </xdr:to>
    <xdr:grpSp>
      <xdr:nvGrpSpPr>
        <xdr:cNvPr id="5" name="Group 6"/>
        <xdr:cNvGrpSpPr>
          <a:grpSpLocks/>
        </xdr:cNvGrpSpPr>
      </xdr:nvGrpSpPr>
      <xdr:grpSpPr>
        <a:xfrm>
          <a:off x="1133475" y="161925"/>
          <a:ext cx="11991975" cy="11315700"/>
          <a:chOff x="1841" y="-1570"/>
          <a:chExt cx="19525" cy="18665"/>
        </a:xfrm>
        <a:solidFill>
          <a:srgbClr val="FFFFFF"/>
        </a:solidFill>
      </xdr:grpSpPr>
      <xdr:grpSp>
        <xdr:nvGrpSpPr>
          <xdr:cNvPr id="6" name="Group 7"/>
          <xdr:cNvGrpSpPr>
            <a:grpSpLocks/>
          </xdr:cNvGrpSpPr>
        </xdr:nvGrpSpPr>
        <xdr:grpSpPr>
          <a:xfrm>
            <a:off x="1841" y="-1570"/>
            <a:ext cx="19525" cy="18665"/>
            <a:chOff x="1841" y="-1570"/>
            <a:chExt cx="19525" cy="18665"/>
          </a:xfrm>
          <a:solidFill>
            <a:srgbClr val="FFFFFF"/>
          </a:solidFill>
        </xdr:grpSpPr>
        <xdr:sp>
          <xdr:nvSpPr>
            <xdr:cNvPr id="9" name="Line 10"/>
            <xdr:cNvSpPr>
              <a:spLocks/>
            </xdr:cNvSpPr>
          </xdr:nvSpPr>
          <xdr:spPr>
            <a:xfrm>
              <a:off x="7933" y="7697"/>
              <a:ext cx="4950" cy="0"/>
            </a:xfrm>
            <a:prstGeom prst="line">
              <a:avLst/>
            </a:prstGeom>
            <a:noFill/>
            <a:ln w="2844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342900</xdr:colOff>
      <xdr:row>2</xdr:row>
      <xdr:rowOff>0</xdr:rowOff>
    </xdr:from>
    <xdr:to>
      <xdr:col>10</xdr:col>
      <xdr:colOff>342900</xdr:colOff>
      <xdr:row>31</xdr:row>
      <xdr:rowOff>152400</xdr:rowOff>
    </xdr:to>
    <xdr:sp>
      <xdr:nvSpPr>
        <xdr:cNvPr id="11" name="Line 19"/>
        <xdr:cNvSpPr>
          <a:spLocks/>
        </xdr:cNvSpPr>
      </xdr:nvSpPr>
      <xdr:spPr>
        <a:xfrm>
          <a:off x="6438900" y="323850"/>
          <a:ext cx="0" cy="4848225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29</xdr:row>
      <xdr:rowOff>0</xdr:rowOff>
    </xdr:from>
    <xdr:to>
      <xdr:col>8</xdr:col>
      <xdr:colOff>581025</xdr:colOff>
      <xdr:row>29</xdr:row>
      <xdr:rowOff>0</xdr:rowOff>
    </xdr:to>
    <xdr:sp>
      <xdr:nvSpPr>
        <xdr:cNvPr id="12" name="Line 20"/>
        <xdr:cNvSpPr>
          <a:spLocks/>
        </xdr:cNvSpPr>
      </xdr:nvSpPr>
      <xdr:spPr>
        <a:xfrm>
          <a:off x="4895850" y="4695825"/>
          <a:ext cx="56197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85725</xdr:rowOff>
    </xdr:from>
    <xdr:to>
      <xdr:col>8</xdr:col>
      <xdr:colOff>600075</xdr:colOff>
      <xdr:row>30</xdr:row>
      <xdr:rowOff>85725</xdr:rowOff>
    </xdr:to>
    <xdr:sp>
      <xdr:nvSpPr>
        <xdr:cNvPr id="13" name="Line 21"/>
        <xdr:cNvSpPr>
          <a:spLocks/>
        </xdr:cNvSpPr>
      </xdr:nvSpPr>
      <xdr:spPr>
        <a:xfrm>
          <a:off x="4886325" y="4943475"/>
          <a:ext cx="5905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6</xdr:row>
      <xdr:rowOff>85725</xdr:rowOff>
    </xdr:from>
    <xdr:to>
      <xdr:col>11</xdr:col>
      <xdr:colOff>0</xdr:colOff>
      <xdr:row>6</xdr:row>
      <xdr:rowOff>85725</xdr:rowOff>
    </xdr:to>
    <xdr:sp>
      <xdr:nvSpPr>
        <xdr:cNvPr id="14" name="Line 22"/>
        <xdr:cNvSpPr>
          <a:spLocks/>
        </xdr:cNvSpPr>
      </xdr:nvSpPr>
      <xdr:spPr>
        <a:xfrm>
          <a:off x="6086475" y="1057275"/>
          <a:ext cx="6191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66675</xdr:rowOff>
    </xdr:from>
    <xdr:to>
      <xdr:col>10</xdr:col>
      <xdr:colOff>323850</xdr:colOff>
      <xdr:row>12</xdr:row>
      <xdr:rowOff>76200</xdr:rowOff>
    </xdr:to>
    <xdr:sp>
      <xdr:nvSpPr>
        <xdr:cNvPr id="15" name="Line 23"/>
        <xdr:cNvSpPr>
          <a:spLocks/>
        </xdr:cNvSpPr>
      </xdr:nvSpPr>
      <xdr:spPr>
        <a:xfrm flipV="1">
          <a:off x="6105525" y="2009775"/>
          <a:ext cx="314325" cy="9525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8</xdr:row>
      <xdr:rowOff>0</xdr:rowOff>
    </xdr:from>
    <xdr:to>
      <xdr:col>10</xdr:col>
      <xdr:colOff>333375</xdr:colOff>
      <xdr:row>8</xdr:row>
      <xdr:rowOff>0</xdr:rowOff>
    </xdr:to>
    <xdr:sp>
      <xdr:nvSpPr>
        <xdr:cNvPr id="16" name="Line 24"/>
        <xdr:cNvSpPr>
          <a:spLocks/>
        </xdr:cNvSpPr>
      </xdr:nvSpPr>
      <xdr:spPr>
        <a:xfrm>
          <a:off x="6115050" y="1295400"/>
          <a:ext cx="3143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10</xdr:col>
      <xdr:colOff>323850</xdr:colOff>
      <xdr:row>2</xdr:row>
      <xdr:rowOff>0</xdr:rowOff>
    </xdr:to>
    <xdr:sp>
      <xdr:nvSpPr>
        <xdr:cNvPr id="17" name="Line 25"/>
        <xdr:cNvSpPr>
          <a:spLocks/>
        </xdr:cNvSpPr>
      </xdr:nvSpPr>
      <xdr:spPr>
        <a:xfrm>
          <a:off x="6105525" y="323850"/>
          <a:ext cx="3143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27</xdr:row>
      <xdr:rowOff>85725</xdr:rowOff>
    </xdr:from>
    <xdr:to>
      <xdr:col>10</xdr:col>
      <xdr:colOff>314325</xdr:colOff>
      <xdr:row>27</xdr:row>
      <xdr:rowOff>85725</xdr:rowOff>
    </xdr:to>
    <xdr:sp>
      <xdr:nvSpPr>
        <xdr:cNvPr id="18" name="Line 39"/>
        <xdr:cNvSpPr>
          <a:spLocks/>
        </xdr:cNvSpPr>
      </xdr:nvSpPr>
      <xdr:spPr>
        <a:xfrm>
          <a:off x="5915025" y="4457700"/>
          <a:ext cx="4953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0</xdr:rowOff>
    </xdr:from>
    <xdr:to>
      <xdr:col>10</xdr:col>
      <xdr:colOff>314325</xdr:colOff>
      <xdr:row>26</xdr:row>
      <xdr:rowOff>0</xdr:rowOff>
    </xdr:to>
    <xdr:sp>
      <xdr:nvSpPr>
        <xdr:cNvPr id="19" name="Line 40"/>
        <xdr:cNvSpPr>
          <a:spLocks/>
        </xdr:cNvSpPr>
      </xdr:nvSpPr>
      <xdr:spPr>
        <a:xfrm>
          <a:off x="5905500" y="4210050"/>
          <a:ext cx="5048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24</xdr:row>
      <xdr:rowOff>85725</xdr:rowOff>
    </xdr:from>
    <xdr:to>
      <xdr:col>10</xdr:col>
      <xdr:colOff>323850</xdr:colOff>
      <xdr:row>24</xdr:row>
      <xdr:rowOff>85725</xdr:rowOff>
    </xdr:to>
    <xdr:sp>
      <xdr:nvSpPr>
        <xdr:cNvPr id="20" name="Line 41"/>
        <xdr:cNvSpPr>
          <a:spLocks/>
        </xdr:cNvSpPr>
      </xdr:nvSpPr>
      <xdr:spPr>
        <a:xfrm>
          <a:off x="5915025" y="3971925"/>
          <a:ext cx="5048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11</xdr:row>
      <xdr:rowOff>0</xdr:rowOff>
    </xdr:from>
    <xdr:to>
      <xdr:col>10</xdr:col>
      <xdr:colOff>342900</xdr:colOff>
      <xdr:row>11</xdr:row>
      <xdr:rowOff>0</xdr:rowOff>
    </xdr:to>
    <xdr:sp>
      <xdr:nvSpPr>
        <xdr:cNvPr id="21" name="Line 42"/>
        <xdr:cNvSpPr>
          <a:spLocks/>
        </xdr:cNvSpPr>
      </xdr:nvSpPr>
      <xdr:spPr>
        <a:xfrm>
          <a:off x="5915025" y="1781175"/>
          <a:ext cx="52387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23</xdr:row>
      <xdr:rowOff>0</xdr:rowOff>
    </xdr:from>
    <xdr:to>
      <xdr:col>10</xdr:col>
      <xdr:colOff>333375</xdr:colOff>
      <xdr:row>23</xdr:row>
      <xdr:rowOff>0</xdr:rowOff>
    </xdr:to>
    <xdr:sp>
      <xdr:nvSpPr>
        <xdr:cNvPr id="22" name="Line 43"/>
        <xdr:cNvSpPr>
          <a:spLocks/>
        </xdr:cNvSpPr>
      </xdr:nvSpPr>
      <xdr:spPr>
        <a:xfrm>
          <a:off x="5905500" y="3724275"/>
          <a:ext cx="52387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21</xdr:row>
      <xdr:rowOff>76200</xdr:rowOff>
    </xdr:from>
    <xdr:to>
      <xdr:col>10</xdr:col>
      <xdr:colOff>333375</xdr:colOff>
      <xdr:row>21</xdr:row>
      <xdr:rowOff>76200</xdr:rowOff>
    </xdr:to>
    <xdr:sp>
      <xdr:nvSpPr>
        <xdr:cNvPr id="23" name="Line 44"/>
        <xdr:cNvSpPr>
          <a:spLocks/>
        </xdr:cNvSpPr>
      </xdr:nvSpPr>
      <xdr:spPr>
        <a:xfrm>
          <a:off x="5895975" y="3476625"/>
          <a:ext cx="5334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20</xdr:row>
      <xdr:rowOff>0</xdr:rowOff>
    </xdr:from>
    <xdr:to>
      <xdr:col>10</xdr:col>
      <xdr:colOff>342900</xdr:colOff>
      <xdr:row>20</xdr:row>
      <xdr:rowOff>0</xdr:rowOff>
    </xdr:to>
    <xdr:sp>
      <xdr:nvSpPr>
        <xdr:cNvPr id="24" name="Line 45"/>
        <xdr:cNvSpPr>
          <a:spLocks/>
        </xdr:cNvSpPr>
      </xdr:nvSpPr>
      <xdr:spPr>
        <a:xfrm>
          <a:off x="5895975" y="3238500"/>
          <a:ext cx="5429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18</xdr:row>
      <xdr:rowOff>76200</xdr:rowOff>
    </xdr:from>
    <xdr:to>
      <xdr:col>10</xdr:col>
      <xdr:colOff>323850</xdr:colOff>
      <xdr:row>18</xdr:row>
      <xdr:rowOff>76200</xdr:rowOff>
    </xdr:to>
    <xdr:sp>
      <xdr:nvSpPr>
        <xdr:cNvPr id="25" name="Line 46"/>
        <xdr:cNvSpPr>
          <a:spLocks/>
        </xdr:cNvSpPr>
      </xdr:nvSpPr>
      <xdr:spPr>
        <a:xfrm>
          <a:off x="5905500" y="2990850"/>
          <a:ext cx="5143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17</xdr:row>
      <xdr:rowOff>0</xdr:rowOff>
    </xdr:from>
    <xdr:to>
      <xdr:col>10</xdr:col>
      <xdr:colOff>323850</xdr:colOff>
      <xdr:row>17</xdr:row>
      <xdr:rowOff>0</xdr:rowOff>
    </xdr:to>
    <xdr:sp>
      <xdr:nvSpPr>
        <xdr:cNvPr id="26" name="Line 47"/>
        <xdr:cNvSpPr>
          <a:spLocks/>
        </xdr:cNvSpPr>
      </xdr:nvSpPr>
      <xdr:spPr>
        <a:xfrm>
          <a:off x="5905500" y="2752725"/>
          <a:ext cx="5143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9</xdr:row>
      <xdr:rowOff>85725</xdr:rowOff>
    </xdr:from>
    <xdr:to>
      <xdr:col>10</xdr:col>
      <xdr:colOff>333375</xdr:colOff>
      <xdr:row>9</xdr:row>
      <xdr:rowOff>85725</xdr:rowOff>
    </xdr:to>
    <xdr:sp>
      <xdr:nvSpPr>
        <xdr:cNvPr id="27" name="Line 48"/>
        <xdr:cNvSpPr>
          <a:spLocks/>
        </xdr:cNvSpPr>
      </xdr:nvSpPr>
      <xdr:spPr>
        <a:xfrm>
          <a:off x="5915025" y="1543050"/>
          <a:ext cx="5143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15</xdr:row>
      <xdr:rowOff>85725</xdr:rowOff>
    </xdr:from>
    <xdr:to>
      <xdr:col>10</xdr:col>
      <xdr:colOff>333375</xdr:colOff>
      <xdr:row>15</xdr:row>
      <xdr:rowOff>85725</xdr:rowOff>
    </xdr:to>
    <xdr:sp>
      <xdr:nvSpPr>
        <xdr:cNvPr id="28" name="Line 49"/>
        <xdr:cNvSpPr>
          <a:spLocks/>
        </xdr:cNvSpPr>
      </xdr:nvSpPr>
      <xdr:spPr>
        <a:xfrm>
          <a:off x="5915025" y="2514600"/>
          <a:ext cx="5143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14</xdr:row>
      <xdr:rowOff>0</xdr:rowOff>
    </xdr:from>
    <xdr:to>
      <xdr:col>10</xdr:col>
      <xdr:colOff>323850</xdr:colOff>
      <xdr:row>14</xdr:row>
      <xdr:rowOff>0</xdr:rowOff>
    </xdr:to>
    <xdr:sp>
      <xdr:nvSpPr>
        <xdr:cNvPr id="29" name="Line 50"/>
        <xdr:cNvSpPr>
          <a:spLocks/>
        </xdr:cNvSpPr>
      </xdr:nvSpPr>
      <xdr:spPr>
        <a:xfrm>
          <a:off x="5905500" y="2266950"/>
          <a:ext cx="5143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333375</xdr:colOff>
      <xdr:row>5</xdr:row>
      <xdr:rowOff>0</xdr:rowOff>
    </xdr:to>
    <xdr:sp>
      <xdr:nvSpPr>
        <xdr:cNvPr id="30" name="Line 51"/>
        <xdr:cNvSpPr>
          <a:spLocks/>
        </xdr:cNvSpPr>
      </xdr:nvSpPr>
      <xdr:spPr>
        <a:xfrm>
          <a:off x="6096000" y="809625"/>
          <a:ext cx="33337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3</xdr:row>
      <xdr:rowOff>85725</xdr:rowOff>
    </xdr:from>
    <xdr:to>
      <xdr:col>10</xdr:col>
      <xdr:colOff>333375</xdr:colOff>
      <xdr:row>3</xdr:row>
      <xdr:rowOff>85725</xdr:rowOff>
    </xdr:to>
    <xdr:sp>
      <xdr:nvSpPr>
        <xdr:cNvPr id="31" name="Line 52"/>
        <xdr:cNvSpPr>
          <a:spLocks/>
        </xdr:cNvSpPr>
      </xdr:nvSpPr>
      <xdr:spPr>
        <a:xfrm>
          <a:off x="6257925" y="571500"/>
          <a:ext cx="1714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0</xdr:rowOff>
    </xdr:from>
    <xdr:to>
      <xdr:col>10</xdr:col>
      <xdr:colOff>323850</xdr:colOff>
      <xdr:row>29</xdr:row>
      <xdr:rowOff>0</xdr:rowOff>
    </xdr:to>
    <xdr:sp>
      <xdr:nvSpPr>
        <xdr:cNvPr id="32" name="Line 53"/>
        <xdr:cNvSpPr>
          <a:spLocks/>
        </xdr:cNvSpPr>
      </xdr:nvSpPr>
      <xdr:spPr>
        <a:xfrm flipH="1">
          <a:off x="4914900" y="4695825"/>
          <a:ext cx="15049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85725</xdr:rowOff>
    </xdr:from>
    <xdr:to>
      <xdr:col>10</xdr:col>
      <xdr:colOff>333375</xdr:colOff>
      <xdr:row>30</xdr:row>
      <xdr:rowOff>85725</xdr:rowOff>
    </xdr:to>
    <xdr:sp>
      <xdr:nvSpPr>
        <xdr:cNvPr id="33" name="Line 54"/>
        <xdr:cNvSpPr>
          <a:spLocks/>
        </xdr:cNvSpPr>
      </xdr:nvSpPr>
      <xdr:spPr>
        <a:xfrm flipH="1">
          <a:off x="4895850" y="4943475"/>
          <a:ext cx="15335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27</xdr:row>
      <xdr:rowOff>85725</xdr:rowOff>
    </xdr:from>
    <xdr:to>
      <xdr:col>10</xdr:col>
      <xdr:colOff>123825</xdr:colOff>
      <xdr:row>27</xdr:row>
      <xdr:rowOff>85725</xdr:rowOff>
    </xdr:to>
    <xdr:sp>
      <xdr:nvSpPr>
        <xdr:cNvPr id="34" name="Line 55"/>
        <xdr:cNvSpPr>
          <a:spLocks/>
        </xdr:cNvSpPr>
      </xdr:nvSpPr>
      <xdr:spPr>
        <a:xfrm flipH="1">
          <a:off x="4924425" y="4457700"/>
          <a:ext cx="12954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26</xdr:row>
      <xdr:rowOff>0</xdr:rowOff>
    </xdr:from>
    <xdr:to>
      <xdr:col>10</xdr:col>
      <xdr:colOff>161925</xdr:colOff>
      <xdr:row>26</xdr:row>
      <xdr:rowOff>0</xdr:rowOff>
    </xdr:to>
    <xdr:sp>
      <xdr:nvSpPr>
        <xdr:cNvPr id="35" name="Line 56"/>
        <xdr:cNvSpPr>
          <a:spLocks/>
        </xdr:cNvSpPr>
      </xdr:nvSpPr>
      <xdr:spPr>
        <a:xfrm flipH="1">
          <a:off x="4962525" y="4210050"/>
          <a:ext cx="12954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24</xdr:row>
      <xdr:rowOff>85725</xdr:rowOff>
    </xdr:from>
    <xdr:to>
      <xdr:col>10</xdr:col>
      <xdr:colOff>171450</xdr:colOff>
      <xdr:row>24</xdr:row>
      <xdr:rowOff>85725</xdr:rowOff>
    </xdr:to>
    <xdr:sp>
      <xdr:nvSpPr>
        <xdr:cNvPr id="36" name="Line 57"/>
        <xdr:cNvSpPr>
          <a:spLocks/>
        </xdr:cNvSpPr>
      </xdr:nvSpPr>
      <xdr:spPr>
        <a:xfrm flipH="1">
          <a:off x="4972050" y="3971925"/>
          <a:ext cx="12954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21</xdr:row>
      <xdr:rowOff>76200</xdr:rowOff>
    </xdr:from>
    <xdr:to>
      <xdr:col>9</xdr:col>
      <xdr:colOff>504825</xdr:colOff>
      <xdr:row>21</xdr:row>
      <xdr:rowOff>76200</xdr:rowOff>
    </xdr:to>
    <xdr:sp>
      <xdr:nvSpPr>
        <xdr:cNvPr id="37" name="Line 58"/>
        <xdr:cNvSpPr>
          <a:spLocks/>
        </xdr:cNvSpPr>
      </xdr:nvSpPr>
      <xdr:spPr>
        <a:xfrm flipH="1">
          <a:off x="5029200" y="3476625"/>
          <a:ext cx="9620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23</xdr:row>
      <xdr:rowOff>0</xdr:rowOff>
    </xdr:from>
    <xdr:to>
      <xdr:col>9</xdr:col>
      <xdr:colOff>533400</xdr:colOff>
      <xdr:row>23</xdr:row>
      <xdr:rowOff>0</xdr:rowOff>
    </xdr:to>
    <xdr:sp>
      <xdr:nvSpPr>
        <xdr:cNvPr id="38" name="Line 59"/>
        <xdr:cNvSpPr>
          <a:spLocks/>
        </xdr:cNvSpPr>
      </xdr:nvSpPr>
      <xdr:spPr>
        <a:xfrm flipH="1">
          <a:off x="5019675" y="3724275"/>
          <a:ext cx="10001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20</xdr:row>
      <xdr:rowOff>0</xdr:rowOff>
    </xdr:from>
    <xdr:to>
      <xdr:col>9</xdr:col>
      <xdr:colOff>609600</xdr:colOff>
      <xdr:row>20</xdr:row>
      <xdr:rowOff>0</xdr:rowOff>
    </xdr:to>
    <xdr:sp>
      <xdr:nvSpPr>
        <xdr:cNvPr id="39" name="Line 60"/>
        <xdr:cNvSpPr>
          <a:spLocks/>
        </xdr:cNvSpPr>
      </xdr:nvSpPr>
      <xdr:spPr>
        <a:xfrm flipH="1">
          <a:off x="5095875" y="3238500"/>
          <a:ext cx="10001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18</xdr:row>
      <xdr:rowOff>66675</xdr:rowOff>
    </xdr:from>
    <xdr:to>
      <xdr:col>9</xdr:col>
      <xdr:colOff>590550</xdr:colOff>
      <xdr:row>18</xdr:row>
      <xdr:rowOff>76200</xdr:rowOff>
    </xdr:to>
    <xdr:sp>
      <xdr:nvSpPr>
        <xdr:cNvPr id="40" name="Line 61"/>
        <xdr:cNvSpPr>
          <a:spLocks/>
        </xdr:cNvSpPr>
      </xdr:nvSpPr>
      <xdr:spPr>
        <a:xfrm flipH="1">
          <a:off x="5162550" y="2981325"/>
          <a:ext cx="914400" cy="9525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17</xdr:row>
      <xdr:rowOff>0</xdr:rowOff>
    </xdr:from>
    <xdr:to>
      <xdr:col>9</xdr:col>
      <xdr:colOff>523875</xdr:colOff>
      <xdr:row>17</xdr:row>
      <xdr:rowOff>0</xdr:rowOff>
    </xdr:to>
    <xdr:sp>
      <xdr:nvSpPr>
        <xdr:cNvPr id="41" name="Line 62"/>
        <xdr:cNvSpPr>
          <a:spLocks/>
        </xdr:cNvSpPr>
      </xdr:nvSpPr>
      <xdr:spPr>
        <a:xfrm flipH="1">
          <a:off x="5200650" y="2752725"/>
          <a:ext cx="8096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0</xdr:rowOff>
    </xdr:from>
    <xdr:to>
      <xdr:col>10</xdr:col>
      <xdr:colOff>142875</xdr:colOff>
      <xdr:row>14</xdr:row>
      <xdr:rowOff>0</xdr:rowOff>
    </xdr:to>
    <xdr:sp>
      <xdr:nvSpPr>
        <xdr:cNvPr id="42" name="Line 63"/>
        <xdr:cNvSpPr>
          <a:spLocks/>
        </xdr:cNvSpPr>
      </xdr:nvSpPr>
      <xdr:spPr>
        <a:xfrm flipH="1">
          <a:off x="5381625" y="2266950"/>
          <a:ext cx="8572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15</xdr:row>
      <xdr:rowOff>76200</xdr:rowOff>
    </xdr:from>
    <xdr:to>
      <xdr:col>10</xdr:col>
      <xdr:colOff>76200</xdr:colOff>
      <xdr:row>15</xdr:row>
      <xdr:rowOff>85725</xdr:rowOff>
    </xdr:to>
    <xdr:sp>
      <xdr:nvSpPr>
        <xdr:cNvPr id="43" name="Line 64"/>
        <xdr:cNvSpPr>
          <a:spLocks/>
        </xdr:cNvSpPr>
      </xdr:nvSpPr>
      <xdr:spPr>
        <a:xfrm flipH="1">
          <a:off x="5286375" y="2505075"/>
          <a:ext cx="885825" cy="9525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12</xdr:row>
      <xdr:rowOff>66675</xdr:rowOff>
    </xdr:from>
    <xdr:to>
      <xdr:col>10</xdr:col>
      <xdr:colOff>219075</xdr:colOff>
      <xdr:row>12</xdr:row>
      <xdr:rowOff>76200</xdr:rowOff>
    </xdr:to>
    <xdr:sp>
      <xdr:nvSpPr>
        <xdr:cNvPr id="44" name="Line 65"/>
        <xdr:cNvSpPr>
          <a:spLocks/>
        </xdr:cNvSpPr>
      </xdr:nvSpPr>
      <xdr:spPr>
        <a:xfrm flipH="1">
          <a:off x="5476875" y="2009775"/>
          <a:ext cx="838200" cy="9525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10</xdr:row>
      <xdr:rowOff>152400</xdr:rowOff>
    </xdr:from>
    <xdr:to>
      <xdr:col>10</xdr:col>
      <xdr:colOff>228600</xdr:colOff>
      <xdr:row>11</xdr:row>
      <xdr:rowOff>0</xdr:rowOff>
    </xdr:to>
    <xdr:sp>
      <xdr:nvSpPr>
        <xdr:cNvPr id="45" name="Line 66"/>
        <xdr:cNvSpPr>
          <a:spLocks/>
        </xdr:cNvSpPr>
      </xdr:nvSpPr>
      <xdr:spPr>
        <a:xfrm flipH="1">
          <a:off x="5572125" y="1771650"/>
          <a:ext cx="752475" cy="9525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9</xdr:row>
      <xdr:rowOff>76200</xdr:rowOff>
    </xdr:from>
    <xdr:to>
      <xdr:col>10</xdr:col>
      <xdr:colOff>142875</xdr:colOff>
      <xdr:row>9</xdr:row>
      <xdr:rowOff>85725</xdr:rowOff>
    </xdr:to>
    <xdr:sp>
      <xdr:nvSpPr>
        <xdr:cNvPr id="46" name="Line 67"/>
        <xdr:cNvSpPr>
          <a:spLocks/>
        </xdr:cNvSpPr>
      </xdr:nvSpPr>
      <xdr:spPr>
        <a:xfrm flipH="1">
          <a:off x="5705475" y="1533525"/>
          <a:ext cx="533400" cy="9525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8</xdr:row>
      <xdr:rowOff>0</xdr:rowOff>
    </xdr:from>
    <xdr:to>
      <xdr:col>10</xdr:col>
      <xdr:colOff>257175</xdr:colOff>
      <xdr:row>8</xdr:row>
      <xdr:rowOff>0</xdr:rowOff>
    </xdr:to>
    <xdr:sp>
      <xdr:nvSpPr>
        <xdr:cNvPr id="47" name="Line 68"/>
        <xdr:cNvSpPr>
          <a:spLocks/>
        </xdr:cNvSpPr>
      </xdr:nvSpPr>
      <xdr:spPr>
        <a:xfrm flipH="1">
          <a:off x="5819775" y="1295400"/>
          <a:ext cx="5334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6</xdr:row>
      <xdr:rowOff>76200</xdr:rowOff>
    </xdr:from>
    <xdr:to>
      <xdr:col>10</xdr:col>
      <xdr:colOff>342900</xdr:colOff>
      <xdr:row>6</xdr:row>
      <xdr:rowOff>85725</xdr:rowOff>
    </xdr:to>
    <xdr:sp>
      <xdr:nvSpPr>
        <xdr:cNvPr id="48" name="Line 69"/>
        <xdr:cNvSpPr>
          <a:spLocks/>
        </xdr:cNvSpPr>
      </xdr:nvSpPr>
      <xdr:spPr>
        <a:xfrm flipH="1">
          <a:off x="5953125" y="1047750"/>
          <a:ext cx="485775" cy="9525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5</xdr:row>
      <xdr:rowOff>0</xdr:rowOff>
    </xdr:from>
    <xdr:to>
      <xdr:col>10</xdr:col>
      <xdr:colOff>266700</xdr:colOff>
      <xdr:row>5</xdr:row>
      <xdr:rowOff>0</xdr:rowOff>
    </xdr:to>
    <xdr:sp>
      <xdr:nvSpPr>
        <xdr:cNvPr id="49" name="Line 70"/>
        <xdr:cNvSpPr>
          <a:spLocks/>
        </xdr:cNvSpPr>
      </xdr:nvSpPr>
      <xdr:spPr>
        <a:xfrm flipH="1">
          <a:off x="6096000" y="809625"/>
          <a:ext cx="2667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3</xdr:row>
      <xdr:rowOff>85725</xdr:rowOff>
    </xdr:from>
    <xdr:to>
      <xdr:col>10</xdr:col>
      <xdr:colOff>352425</xdr:colOff>
      <xdr:row>3</xdr:row>
      <xdr:rowOff>95250</xdr:rowOff>
    </xdr:to>
    <xdr:sp>
      <xdr:nvSpPr>
        <xdr:cNvPr id="50" name="Line 71"/>
        <xdr:cNvSpPr>
          <a:spLocks/>
        </xdr:cNvSpPr>
      </xdr:nvSpPr>
      <xdr:spPr>
        <a:xfrm flipH="1">
          <a:off x="6248400" y="571500"/>
          <a:ext cx="200025" cy="9525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vmlDrawing" Target="../drawings/vmlDrawing1.vml" /><Relationship Id="rId2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7"/>
  <sheetViews>
    <sheetView tabSelected="1" workbookViewId="0" topLeftCell="A1">
      <selection activeCell="C9" sqref="C9"/>
    </sheetView>
  </sheetViews>
  <sheetFormatPr defaultColWidth="9.140625" defaultRowHeight="12.75"/>
  <cols>
    <col min="2" max="2" width="21.57421875" style="0" customWidth="1"/>
    <col min="5" max="5" width="19.57421875" style="0" customWidth="1"/>
    <col min="6" max="6" width="28.7109375" style="0" customWidth="1"/>
    <col min="7" max="7" width="23.00390625" style="0" customWidth="1"/>
    <col min="11" max="11" width="21.57421875" style="0" customWidth="1"/>
    <col min="13" max="13" width="21.57421875" style="0" customWidth="1"/>
  </cols>
  <sheetData>
    <row r="6" spans="5:7" ht="12.75">
      <c r="E6" s="22" t="s">
        <v>0</v>
      </c>
      <c r="F6" s="22"/>
      <c r="G6" s="22"/>
    </row>
    <row r="8" spans="2:7" ht="12.75">
      <c r="B8" s="1" t="s">
        <v>1</v>
      </c>
      <c r="C8" s="2">
        <v>65</v>
      </c>
      <c r="E8" s="3"/>
      <c r="F8" s="4" t="s">
        <v>2</v>
      </c>
      <c r="G8" s="3"/>
    </row>
    <row r="9" spans="2:7" ht="12.75">
      <c r="B9" s="5" t="s">
        <v>3</v>
      </c>
      <c r="C9" s="6">
        <f>C8/2</f>
        <v>32.5</v>
      </c>
      <c r="E9" s="4" t="s">
        <v>4</v>
      </c>
      <c r="F9" s="4" t="s">
        <v>5</v>
      </c>
      <c r="G9" s="4" t="s">
        <v>6</v>
      </c>
    </row>
    <row r="10" spans="1:7" ht="12.75">
      <c r="A10" t="s">
        <v>7</v>
      </c>
      <c r="C10" s="7"/>
      <c r="E10" s="3"/>
      <c r="F10" s="3"/>
      <c r="G10" s="3"/>
    </row>
    <row r="11" spans="2:7" ht="12.75">
      <c r="B11" s="8" t="s">
        <v>8</v>
      </c>
      <c r="C11" s="2">
        <v>8</v>
      </c>
      <c r="E11" s="9" t="s">
        <v>9</v>
      </c>
      <c r="F11" s="10">
        <f>0+C18</f>
        <v>1</v>
      </c>
      <c r="G11" s="10">
        <f>C14+2*C17</f>
        <v>27.525440310417068</v>
      </c>
    </row>
    <row r="12" spans="2:7" ht="12.75">
      <c r="B12" s="5" t="s">
        <v>10</v>
      </c>
      <c r="C12" s="11">
        <f>360/C11</f>
        <v>45</v>
      </c>
      <c r="E12" s="9">
        <v>1</v>
      </c>
      <c r="F12" s="10">
        <f>(C9*0.5*PI())/20*1+C18</f>
        <v>3.5525440310417067</v>
      </c>
      <c r="G12" s="10">
        <f>COS(1*(((PI())/2)/20))*C14+2*C17</f>
        <v>27.44675389662509</v>
      </c>
    </row>
    <row r="13" spans="2:7" ht="12.75">
      <c r="B13" s="5" t="s">
        <v>11</v>
      </c>
      <c r="C13" s="11">
        <f>(C9*0.5*PI())</f>
        <v>51.050880620834135</v>
      </c>
      <c r="E13" s="9">
        <v>2</v>
      </c>
      <c r="F13" s="10">
        <f>(C9*0.5*PI())/20*2+C18</f>
        <v>6.105088062083413</v>
      </c>
      <c r="G13" s="10">
        <f>COS(2*(((PI())/2)/20))*C14+2*C17</f>
        <v>27.211179783156073</v>
      </c>
    </row>
    <row r="14" spans="2:7" ht="12.75">
      <c r="B14" s="5" t="s">
        <v>12</v>
      </c>
      <c r="C14" s="11">
        <f>(2*C9*PI())/C11</f>
        <v>25.525440310417068</v>
      </c>
      <c r="E14" s="9">
        <v>3</v>
      </c>
      <c r="F14" s="10">
        <f>(C9*0.5*PI())/20*3+C18</f>
        <v>8.65763209312512</v>
      </c>
      <c r="G14" s="10">
        <f>COS(3*(((PI())/2)/20))*C14+2*C17</f>
        <v>26.82017036275589</v>
      </c>
    </row>
    <row r="15" spans="3:7" ht="12.75">
      <c r="C15" s="7"/>
      <c r="E15" s="9">
        <v>4</v>
      </c>
      <c r="F15" s="10">
        <f>(C9*0.5*PI())/20*4+C18</f>
        <v>11.210176124166827</v>
      </c>
      <c r="G15" s="10">
        <f>COS(4*(((PI())/2)/20))*C14+2*C17</f>
        <v>26.276136338525138</v>
      </c>
    </row>
    <row r="16" spans="2:7" ht="12.75">
      <c r="B16" s="12" t="s">
        <v>13</v>
      </c>
      <c r="C16" s="13"/>
      <c r="E16" s="9">
        <v>5</v>
      </c>
      <c r="F16" s="10">
        <f>(C9*0.5*PI())/20*5+C18</f>
        <v>13.762720155208534</v>
      </c>
      <c r="G16" s="10">
        <f>COS(5*(((PI())/2)/20))*C14+2*C17</f>
        <v>25.582431861132875</v>
      </c>
    </row>
    <row r="17" spans="2:7" ht="12.75">
      <c r="B17" s="5" t="s">
        <v>14</v>
      </c>
      <c r="C17" s="11">
        <v>1</v>
      </c>
      <c r="E17" s="9">
        <v>6</v>
      </c>
      <c r="F17" s="10">
        <f>(C9*0.5*PI())/20*6+C18</f>
        <v>16.31526418625024</v>
      </c>
      <c r="G17" s="10">
        <f>COS(6*(((PI())/2)/20))*C14+2*C17</f>
        <v>24.743333849362365</v>
      </c>
    </row>
    <row r="18" spans="2:7" ht="12.75">
      <c r="B18" s="5" t="s">
        <v>15</v>
      </c>
      <c r="C18" s="11">
        <v>1</v>
      </c>
      <c r="E18" s="9">
        <v>7</v>
      </c>
      <c r="F18" s="10">
        <f>(C9*0.5*PI())/20*7+C18</f>
        <v>18.867808217291948</v>
      </c>
      <c r="G18" s="10">
        <f>COS(7*(((PI())/2)/20))*C14+2*C17</f>
        <v>23.764015621484578</v>
      </c>
    </row>
    <row r="19" spans="5:7" ht="12.75">
      <c r="E19" s="9">
        <v>8</v>
      </c>
      <c r="F19" s="10">
        <f>(C9*0.5*PI())/20*8+C18</f>
        <v>21.420352248333653</v>
      </c>
      <c r="G19" s="10">
        <f>COS(8*(((PI())/2)/20))*C14+2*C17</f>
        <v>22.65051500003074</v>
      </c>
    </row>
    <row r="20" spans="2:7" ht="12.75">
      <c r="B20" s="23" t="s">
        <v>16</v>
      </c>
      <c r="C20" s="23"/>
      <c r="E20" s="9">
        <v>9</v>
      </c>
      <c r="F20" s="10">
        <f>(C9*0.5*PI())/20*9+C18</f>
        <v>23.97289627937536</v>
      </c>
      <c r="G20" s="10">
        <f>COS(9*(((PI())/2)/20))*C14+2*C17</f>
        <v>21.409697086608645</v>
      </c>
    </row>
    <row r="21" spans="2:7" ht="12.75">
      <c r="B21" s="23"/>
      <c r="C21" s="23"/>
      <c r="E21" s="9">
        <v>10</v>
      </c>
      <c r="F21" s="10">
        <f>(C9*0.5*PI())/20*10+C18</f>
        <v>26.525440310417068</v>
      </c>
      <c r="G21" s="10">
        <f>COS(10*(((PI())/2)/20))*C14+2*C17</f>
        <v>20.049211936268364</v>
      </c>
    </row>
    <row r="22" spans="2:7" ht="12.75">
      <c r="B22" s="23"/>
      <c r="C22" s="23"/>
      <c r="E22" s="9">
        <v>11</v>
      </c>
      <c r="F22" s="10">
        <f>(C9*0.5*PI())/20*11+C18</f>
        <v>29.077984341458773</v>
      </c>
      <c r="G22" s="10">
        <f>COS(11*(((PI())/2)/20))*C14+2*C17</f>
        <v>18.577447392368963</v>
      </c>
    </row>
    <row r="23" spans="2:7" ht="12.75">
      <c r="B23" s="23"/>
      <c r="C23" s="23"/>
      <c r="E23" s="9">
        <v>12</v>
      </c>
      <c r="F23" s="10">
        <f>(C9*0.5*PI())/20*12+C18</f>
        <v>31.63052837250048</v>
      </c>
      <c r="G23" s="10">
        <f>COS(12*(((PI())/2)/20))*C14+2*C17</f>
        <v>17.00347737273496</v>
      </c>
    </row>
    <row r="24" spans="5:7" ht="12.75">
      <c r="E24" s="9">
        <v>13</v>
      </c>
      <c r="F24" s="10">
        <f>(C9*0.5*PI())/20*13+C18</f>
        <v>34.183072403542184</v>
      </c>
      <c r="G24" s="10">
        <f>COS(13*(((PI())/2)/20))*C14+2*C17</f>
        <v>15.337005925935543</v>
      </c>
    </row>
    <row r="25" spans="2:7" ht="12.75">
      <c r="B25" s="23" t="s">
        <v>17</v>
      </c>
      <c r="C25" s="23"/>
      <c r="E25" s="9">
        <v>14</v>
      </c>
      <c r="F25" s="10">
        <f>(C9*0.5*PI())/20*14+C18</f>
        <v>36.735616434583896</v>
      </c>
      <c r="G25" s="10">
        <f>COS(14*(((PI())/2)/20))*C14+2*C17</f>
        <v>13.588307402598216</v>
      </c>
    </row>
    <row r="26" spans="2:7" ht="12.75">
      <c r="B26" s="23"/>
      <c r="C26" s="23"/>
      <c r="E26" s="9">
        <v>15</v>
      </c>
      <c r="F26" s="10">
        <f>(C9*0.5*PI())/20*15+C18</f>
        <v>39.2881604656256</v>
      </c>
      <c r="G26" s="10">
        <f>COS(15*(((PI())/2)/20))*C14+2*C17</f>
        <v>11.768163110620627</v>
      </c>
    </row>
    <row r="27" spans="2:7" ht="12.75">
      <c r="B27" s="23"/>
      <c r="C27" s="23"/>
      <c r="E27" s="9">
        <v>16</v>
      </c>
      <c r="F27" s="10">
        <f>(C9*0.5*PI())/20*16+C18</f>
        <v>41.84070449666731</v>
      </c>
      <c r="G27" s="10">
        <f>COS(16*(((PI())/2)/20))*C14+2*C17</f>
        <v>9.887794844822208</v>
      </c>
    </row>
    <row r="28" spans="5:7" ht="12.75">
      <c r="E28" s="9">
        <v>17</v>
      </c>
      <c r="F28" s="10">
        <f>(C9*0.5*PI())/20*17+C18</f>
        <v>44.39324852770901</v>
      </c>
      <c r="G28" s="10">
        <f>COS(17*(((PI())/2)/20))*C14+2*C17</f>
        <v>7.958795700847509</v>
      </c>
    </row>
    <row r="29" spans="5:7" ht="12.75">
      <c r="E29" s="9">
        <v>18</v>
      </c>
      <c r="F29" s="10">
        <f>(C9*0.5*PI())/20*18+C18</f>
        <v>46.94579255875072</v>
      </c>
      <c r="G29" s="10">
        <f>COS(18*(((PI())/2)/20))*C14+2*C17</f>
        <v>5.99305859987644</v>
      </c>
    </row>
    <row r="30" spans="5:7" ht="12.75">
      <c r="E30" s="9">
        <v>19</v>
      </c>
      <c r="F30" s="10">
        <f>(C9*0.5*PI())/20*19+C18</f>
        <v>49.49833658979243</v>
      </c>
      <c r="G30" s="10">
        <f>COS(19*(((PI())/2)/20))*C14+2*C17</f>
        <v>4.002702964810407</v>
      </c>
    </row>
    <row r="31" spans="5:7" ht="12.75">
      <c r="E31" s="9" t="s">
        <v>18</v>
      </c>
      <c r="F31" s="10">
        <f>(C9*0.5*PI())/20*20+C18</f>
        <v>52.050880620834135</v>
      </c>
      <c r="G31" s="10">
        <f>COS(20*(((PI())/2)/20))*C14+2*C17</f>
        <v>2.0000000000000018</v>
      </c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</sheetData>
  <mergeCells count="3">
    <mergeCell ref="E6:G6"/>
    <mergeCell ref="B20:C23"/>
    <mergeCell ref="B25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3:M37"/>
  <sheetViews>
    <sheetView workbookViewId="0" topLeftCell="A1">
      <selection activeCell="O34" sqref="O34"/>
    </sheetView>
  </sheetViews>
  <sheetFormatPr defaultColWidth="9.140625" defaultRowHeight="12.75"/>
  <sheetData>
    <row r="3" ht="12.75">
      <c r="L3" s="14">
        <f>Calculations!G31</f>
        <v>2.0000000000000018</v>
      </c>
    </row>
    <row r="4" spans="8:12" ht="12.75">
      <c r="H4" s="24" t="s">
        <v>19</v>
      </c>
      <c r="I4" s="24"/>
      <c r="J4" s="16">
        <f>Calculations!C12</f>
        <v>45</v>
      </c>
      <c r="L4" s="14">
        <f>Calculations!G30</f>
        <v>4.002702964810407</v>
      </c>
    </row>
    <row r="6" ht="12.75">
      <c r="L6" s="14">
        <f>Calculations!G29</f>
        <v>5.99305859987644</v>
      </c>
    </row>
    <row r="7" ht="12.75">
      <c r="L7" s="14">
        <f>Calculations!G28</f>
        <v>7.958795700847509</v>
      </c>
    </row>
    <row r="9" ht="12.75">
      <c r="L9" s="14">
        <f>Calculations!G27</f>
        <v>9.887794844822208</v>
      </c>
    </row>
    <row r="10" ht="12.75">
      <c r="L10" s="14">
        <f>Calculations!G26</f>
        <v>11.768163110620627</v>
      </c>
    </row>
    <row r="12" ht="12.75">
      <c r="L12" s="14">
        <f>Calculations!G25</f>
        <v>13.588307402598216</v>
      </c>
    </row>
    <row r="13" ht="12.75">
      <c r="L13" s="14">
        <f>Calculations!G24</f>
        <v>15.337005925935543</v>
      </c>
    </row>
    <row r="15" ht="12.75">
      <c r="L15" s="14">
        <f>Calculations!G23</f>
        <v>17.00347737273496</v>
      </c>
    </row>
    <row r="16" spans="6:12" ht="12.75">
      <c r="F16" s="17" t="s">
        <v>20</v>
      </c>
      <c r="G16" s="15">
        <f>Calculations!C13</f>
        <v>51.050880620834135</v>
      </c>
      <c r="L16" s="14">
        <f>Calculations!G22</f>
        <v>18.577447392368963</v>
      </c>
    </row>
    <row r="18" ht="12.75">
      <c r="L18" s="14">
        <f>Calculations!G21</f>
        <v>20.049211936268364</v>
      </c>
    </row>
    <row r="19" ht="12.75">
      <c r="L19" s="14">
        <f>Calculations!G20</f>
        <v>21.409697086608645</v>
      </c>
    </row>
    <row r="21" ht="12.75">
      <c r="L21" s="18">
        <f>Calculations!G19</f>
        <v>22.65051500003074</v>
      </c>
    </row>
    <row r="22" ht="12.75">
      <c r="L22" s="14">
        <f>Calculations!G18</f>
        <v>23.764015621484578</v>
      </c>
    </row>
    <row r="24" ht="12.75">
      <c r="L24" s="18">
        <f>Calculations!G17</f>
        <v>24.743333849362365</v>
      </c>
    </row>
    <row r="25" ht="12.75">
      <c r="L25" s="14">
        <f>Calculations!G16</f>
        <v>25.582431861132875</v>
      </c>
    </row>
    <row r="27" ht="12.75">
      <c r="L27" s="14">
        <f>Calculations!G15</f>
        <v>26.276136338525138</v>
      </c>
    </row>
    <row r="28" ht="12.75">
      <c r="L28" s="19">
        <f>Calculations!G14</f>
        <v>26.82017036275589</v>
      </c>
    </row>
    <row r="30" ht="12.75">
      <c r="L30" s="18">
        <f>Calculations!G13</f>
        <v>27.211179783156073</v>
      </c>
    </row>
    <row r="31" ht="12.75">
      <c r="L31" s="14">
        <f>Calculations!G12</f>
        <v>27.44675389662509</v>
      </c>
    </row>
    <row r="34" spans="9:13" ht="12.75">
      <c r="I34" s="25" t="s">
        <v>21</v>
      </c>
      <c r="J34" s="25"/>
      <c r="K34" s="25"/>
      <c r="L34" s="25"/>
      <c r="M34" s="20">
        <f>Calculations!G11</f>
        <v>27.525440310417068</v>
      </c>
    </row>
    <row r="37" spans="9:12" ht="12.75">
      <c r="I37" s="25" t="s">
        <v>22</v>
      </c>
      <c r="J37" s="25"/>
      <c r="K37" s="25"/>
      <c r="L37" s="21">
        <f>Calculations!C8</f>
        <v>65</v>
      </c>
    </row>
  </sheetData>
  <mergeCells count="3">
    <mergeCell ref="H4:I4"/>
    <mergeCell ref="I34:L34"/>
    <mergeCell ref="I37:K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3"/>
  <legacyDrawing r:id="rId22"/>
  <oleObjects>
    <oleObject progId="PBrush" shapeId="88603240" r:id="rId1"/>
    <oleObject progId="PBrush" shapeId="105178720" r:id="rId2"/>
    <oleObject progId="PBrush" shapeId="105180128" r:id="rId3"/>
    <oleObject progId="PBrush" shapeId="104526168" r:id="rId4"/>
    <oleObject progId="PBrush" shapeId="91736536" r:id="rId5"/>
    <oleObject progId="PBrush" shapeId="88566528" r:id="rId6"/>
    <oleObject progId="PBrush" shapeId="105180032" r:id="rId7"/>
    <oleObject progId="PBrush" shapeId="105104760" r:id="rId8"/>
    <oleObject progId="PBrush" shapeId="119866368" r:id="rId9"/>
    <oleObject progId="PBrush" shapeId="105187312" r:id="rId10"/>
    <oleObject progId="PBrush" shapeId="105187368" r:id="rId11"/>
    <oleObject progId="PBrush" shapeId="105098760" r:id="rId12"/>
    <oleObject progId="PBrush" shapeId="105110584" r:id="rId13"/>
    <oleObject progId="PBrush" shapeId="105103136" r:id="rId14"/>
    <oleObject progId="PBrush" shapeId="105188648" r:id="rId15"/>
    <oleObject progId="PBrush" shapeId="105185984" r:id="rId16"/>
    <oleObject progId="PBrush" shapeId="105192480" r:id="rId17"/>
    <oleObject progId="PBrush" shapeId="105182264" r:id="rId18"/>
    <oleObject progId="PBrush" shapeId="105101160" r:id="rId19"/>
    <oleObject progId="PBrush" shapeId="105191336" r:id="rId20"/>
    <oleObject progId="PBrush" shapeId="105104552" r:id="rId2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Cresswell</dc:creator>
  <cp:keywords/>
  <dc:description/>
  <cp:lastModifiedBy>matthew wilson</cp:lastModifiedBy>
  <cp:lastPrinted>2005-09-01T06:16:26Z</cp:lastPrinted>
  <dcterms:created xsi:type="dcterms:W3CDTF">2005-08-26T10:10:20Z</dcterms:created>
  <dcterms:modified xsi:type="dcterms:W3CDTF">2008-07-21T11:37:01Z</dcterms:modified>
  <cp:category/>
  <cp:version/>
  <cp:contentType/>
  <cp:contentStatus/>
  <cp:revision>1</cp:revision>
</cp:coreProperties>
</file>